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65521" windowWidth="9660" windowHeight="8685" tabRatio="0" activeTab="0"/>
  </bookViews>
  <sheets>
    <sheet name="TDSheet" sheetId="1" r:id="rId1"/>
  </sheets>
  <definedNames>
    <definedName name="_xlnm.Print_Area" localSheetId="0">'TDSheet'!$A$1:$I$108</definedName>
  </definedNames>
  <calcPr fullCalcOnLoad="1"/>
</workbook>
</file>

<file path=xl/sharedStrings.xml><?xml version="1.0" encoding="utf-8"?>
<sst xmlns="http://schemas.openxmlformats.org/spreadsheetml/2006/main" count="193" uniqueCount="131">
  <si>
    <t>Организация</t>
  </si>
  <si>
    <t>Начислено всего</t>
  </si>
  <si>
    <t>Вид начисления</t>
  </si>
  <si>
    <t>ООО УК "ВЕСНА"</t>
  </si>
  <si>
    <t>Благоустройство  территории</t>
  </si>
  <si>
    <t>Водоотведение</t>
  </si>
  <si>
    <t>ГВС</t>
  </si>
  <si>
    <t>Обслуживание и ремонт общедомовых узлов учета тепловой энергии</t>
  </si>
  <si>
    <t>Обслуживание повысительных насосов</t>
  </si>
  <si>
    <t>Обслуживание светильников наружного освещения</t>
  </si>
  <si>
    <t>Содержание и текущий ремонт МОП МКД</t>
  </si>
  <si>
    <t>Т/о ИТП гор. водоснабжения</t>
  </si>
  <si>
    <t>Т/о систем автоматизации дымоудаления и оповещения о пожаре</t>
  </si>
  <si>
    <t>ХВС</t>
  </si>
  <si>
    <t>Электроэнергия</t>
  </si>
  <si>
    <t xml:space="preserve">Отопление </t>
  </si>
  <si>
    <t>Оплачено всего</t>
  </si>
  <si>
    <t>Задолженность на 31.12.14</t>
  </si>
  <si>
    <t xml:space="preserve"> по содержанию и текущему ремонту многоквартирного дома № 19а ул. Автозаводская</t>
  </si>
  <si>
    <t>Утверждаю:</t>
  </si>
  <si>
    <t>Директор УК "Весна"</t>
  </si>
  <si>
    <t xml:space="preserve">/___________/ Останин А.В. </t>
  </si>
  <si>
    <t xml:space="preserve">Отчет </t>
  </si>
  <si>
    <t>за 2014 год</t>
  </si>
  <si>
    <t>Составил: Гл. инженер ООО УК "Весна"</t>
  </si>
  <si>
    <t>Перевозчиков С. Ф.</t>
  </si>
  <si>
    <t>г. Ижевск</t>
  </si>
  <si>
    <t>начислено за коммунальные услуги</t>
  </si>
  <si>
    <t>оплата населения за коммунальные услуги</t>
  </si>
  <si>
    <t>задолженность населения за коммунальные услуги</t>
  </si>
  <si>
    <t>начисленно за содержание и текущий ремонт</t>
  </si>
  <si>
    <t>оплата населения за содержание и текущий ремонт</t>
  </si>
  <si>
    <t>задолженность населения за содержание и текущий ремонт</t>
  </si>
  <si>
    <t>общая задолженность населения</t>
  </si>
  <si>
    <t>Всего:</t>
  </si>
  <si>
    <t>Заработная плата с отчислениями</t>
  </si>
  <si>
    <t>электрик</t>
  </si>
  <si>
    <t>сантехник</t>
  </si>
  <si>
    <t>уборщица-дворник</t>
  </si>
  <si>
    <t>диспетчер</t>
  </si>
  <si>
    <t>Механизированная уборка придомовой территории</t>
  </si>
  <si>
    <t>Вывоз крупногабаритного и твердобытового мусора</t>
  </si>
  <si>
    <t>монтаж новогодней ели</t>
  </si>
  <si>
    <t>Аварийная служба</t>
  </si>
  <si>
    <t>Услуги МФЦ</t>
  </si>
  <si>
    <t>Услуги банка</t>
  </si>
  <si>
    <t>Фактические расходы</t>
  </si>
  <si>
    <t>Материалы</t>
  </si>
  <si>
    <t>20.01.2015г.</t>
  </si>
  <si>
    <t>Реконструкция контейнерной площадки</t>
  </si>
  <si>
    <t>Замена воздухоотводчиков с проектных на Flexvent-1/2</t>
  </si>
  <si>
    <t>Устранение протечек на полотенцесушителях и радиаторах с заменой сгонов и сборок</t>
  </si>
  <si>
    <t>Обслуживание лифтов</t>
  </si>
  <si>
    <t>Страхование лифтов</t>
  </si>
  <si>
    <t xml:space="preserve">Дератизация </t>
  </si>
  <si>
    <t>Анализ состава воды</t>
  </si>
  <si>
    <t>Осмотр кровли</t>
  </si>
  <si>
    <t>руб/м2</t>
  </si>
  <si>
    <t>П ГК РФ СЖКК №170 п.2.6</t>
  </si>
  <si>
    <t>Осмотр наружной штукатурки, окраски и отделки (швы)</t>
  </si>
  <si>
    <t>Проверка состояния  линий и систем электроснабжения в чердачном и подвальном помещении</t>
  </si>
  <si>
    <t>договор</t>
  </si>
  <si>
    <t>Проверка состояния  систем водоснабжения и канализации</t>
  </si>
  <si>
    <t>Проверка состояния внутренней штукатурки, окраски и отделки</t>
  </si>
  <si>
    <t>Проверка состояния деревянных заполнений проемов</t>
  </si>
  <si>
    <t>Проверка состояния системы водостока</t>
  </si>
  <si>
    <t>руб/пог.м</t>
  </si>
  <si>
    <t>Проверка состояния системы центрального отопления в чердачном, подвальном помещении</t>
  </si>
  <si>
    <t>ПТЭТЭУ п.п.9.3.22</t>
  </si>
  <si>
    <t>Проверка состояния электрооборудования в силовой установке</t>
  </si>
  <si>
    <t>руб/шт</t>
  </si>
  <si>
    <t>итого</t>
  </si>
  <si>
    <t>Содержание конструктивных элементов</t>
  </si>
  <si>
    <t xml:space="preserve"> </t>
  </si>
  <si>
    <t xml:space="preserve">      </t>
  </si>
  <si>
    <t>Работы, выполняемые в течение года</t>
  </si>
  <si>
    <t>Уборка подвала</t>
  </si>
  <si>
    <t>П ГК РФ СЖКК №170 п.3.4, договор</t>
  </si>
  <si>
    <t>Уборка чердачного помещения</t>
  </si>
  <si>
    <t>П ГК РФ СЖКК №170 п.3.3</t>
  </si>
  <si>
    <t>Очистка отмосток от снега</t>
  </si>
  <si>
    <t>П ГК РФ СЖКК №170 п.п 4.2.1.4</t>
  </si>
  <si>
    <t>Работы по снятию/установке  пружин на входных дверях</t>
  </si>
  <si>
    <t>П ГК РФ СЖКК №170 п.п.3.2.11</t>
  </si>
  <si>
    <t>руб/м</t>
  </si>
  <si>
    <t>Содержание придомовой территории</t>
  </si>
  <si>
    <t>Выкашивание газонов бензокосами</t>
  </si>
  <si>
    <t>Ликвидация наледи</t>
  </si>
  <si>
    <t>Очистка урн от мусора</t>
  </si>
  <si>
    <t>руб/урна</t>
  </si>
  <si>
    <t>п госстрой 27.09.03 №170 п.п3.7.18</t>
  </si>
  <si>
    <t>Подметание земельного участка с усовершеств.покрытием в летний  период</t>
  </si>
  <si>
    <t>п госстрой 27.09.03 №170 п.п3.6.11</t>
  </si>
  <si>
    <t>Подметание крылец в теплый период</t>
  </si>
  <si>
    <t>Подметание крылец в холодный период</t>
  </si>
  <si>
    <t>п госстрой 27.09.03 №170 п.п3.6.23-3.6.26</t>
  </si>
  <si>
    <t>Подметание свежевыпавшего снега</t>
  </si>
  <si>
    <t>Посыпка территории</t>
  </si>
  <si>
    <t>Сгребание выкошенной травы</t>
  </si>
  <si>
    <t>Сдвигание свежевыпавшего снега</t>
  </si>
  <si>
    <t>Сезонная уборка газонов</t>
  </si>
  <si>
    <t>пост.гор.думы о санитарной уборке г.Глазова, договор</t>
  </si>
  <si>
    <t>Уборка газонов от мусора</t>
  </si>
  <si>
    <t>Уборка мусора с отмосток</t>
  </si>
  <si>
    <t>сантехнические работы</t>
  </si>
  <si>
    <t>Гидравлические испытания трубопроводов системы центрального отопления</t>
  </si>
  <si>
    <t>Осмотр элеваторных узлов</t>
  </si>
  <si>
    <t>птэтэу п.п.9.1.55</t>
  </si>
  <si>
    <t>Подготовка к сезонной эксплуатации (испытание системы отопления)</t>
  </si>
  <si>
    <t>Подготовка к сезонной эксплуатации (консервация системы отопления)</t>
  </si>
  <si>
    <t>Подготовка к сезонной эксплуатации (набивка сальников, прочистка грязевиков, воздухосборников)</t>
  </si>
  <si>
    <t>съем показаний ОПУ ХВС</t>
  </si>
  <si>
    <t>ПП РФ №354 п31</t>
  </si>
  <si>
    <t>электромонтажные работы</t>
  </si>
  <si>
    <t>Проверка состояния линий электросетей, арматуры и электрооборудования на лестничных площадках</t>
  </si>
  <si>
    <t>руб/лест.пл.</t>
  </si>
  <si>
    <t>снятие показаний с ОПУ электронергии</t>
  </si>
  <si>
    <t>Замена перегоревшей лампы</t>
  </si>
  <si>
    <t>руб/лампа</t>
  </si>
  <si>
    <t>Проверка показаний индивидульного электросчечика</t>
  </si>
  <si>
    <t>ПП РФ №354 п83</t>
  </si>
  <si>
    <t>всего по разделам</t>
  </si>
  <si>
    <t>услуги по управлению  МКД</t>
  </si>
  <si>
    <t>Изготовление и монтаж домовых табличек</t>
  </si>
  <si>
    <t>Ед. изм.</t>
  </si>
  <si>
    <t>Расценка</t>
  </si>
  <si>
    <t>Проведение общего осмотра инж. оборудования (весенний-осенний)</t>
  </si>
  <si>
    <t>Проведение общего осмотра конструктивных элементов (весенний-осенний)</t>
  </si>
  <si>
    <t>объем</t>
  </si>
  <si>
    <t>Осмотр</t>
  </si>
  <si>
    <t>Перио-дичность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</si>
</sst>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\ _р_.;[Red]#,##0.00\ _р_."/>
    <numFmt numFmtId="166" formatCode="#,##0.00\ &quot;р.&quot;"/>
  </numFmts>
  <fonts count="42"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left" vertical="top"/>
    </xf>
    <xf numFmtId="0" fontId="2" fillId="0" borderId="10" xfId="0" applyNumberFormat="1" applyFont="1" applyBorder="1" applyAlignment="1">
      <alignment horizontal="left" vertical="top" wrapText="1"/>
    </xf>
    <xf numFmtId="4" fontId="4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4" fontId="1" fillId="0" borderId="0" xfId="0" applyNumberFormat="1" applyFont="1" applyAlignment="1">
      <alignment horizontal="left" vertical="top"/>
    </xf>
    <xf numFmtId="0" fontId="2" fillId="33" borderId="10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left" vertical="top"/>
    </xf>
    <xf numFmtId="2" fontId="4" fillId="0" borderId="0" xfId="0" applyNumberFormat="1" applyFont="1" applyAlignment="1">
      <alignment horizontal="left" vertical="top"/>
    </xf>
    <xf numFmtId="2" fontId="3" fillId="0" borderId="0" xfId="0" applyNumberFormat="1" applyFont="1" applyAlignment="1">
      <alignment horizontal="left" vertical="top"/>
    </xf>
    <xf numFmtId="2" fontId="1" fillId="0" borderId="0" xfId="0" applyNumberFormat="1" applyFont="1" applyAlignment="1">
      <alignment horizontal="left" vertical="top"/>
    </xf>
    <xf numFmtId="0" fontId="2" fillId="0" borderId="11" xfId="0" applyNumberFormat="1" applyFont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left" vertical="top"/>
    </xf>
    <xf numFmtId="0" fontId="2" fillId="0" borderId="12" xfId="0" applyNumberFormat="1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2" fillId="33" borderId="12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4" fontId="2" fillId="34" borderId="12" xfId="0" applyNumberFormat="1" applyFont="1" applyFill="1" applyBorder="1" applyAlignment="1">
      <alignment horizontal="left" vertical="top"/>
    </xf>
    <xf numFmtId="4" fontId="2" fillId="35" borderId="12" xfId="0" applyNumberFormat="1" applyFont="1" applyFill="1" applyBorder="1" applyAlignment="1">
      <alignment horizontal="left" vertical="top"/>
    </xf>
    <xf numFmtId="0" fontId="2" fillId="34" borderId="12" xfId="0" applyNumberFormat="1" applyFont="1" applyFill="1" applyBorder="1" applyAlignment="1">
      <alignment horizontal="left" vertical="top" wrapText="1"/>
    </xf>
    <xf numFmtId="4" fontId="2" fillId="34" borderId="12" xfId="0" applyNumberFormat="1" applyFont="1" applyFill="1" applyBorder="1" applyAlignment="1">
      <alignment horizontal="left" vertical="top" wrapText="1"/>
    </xf>
    <xf numFmtId="0" fontId="2" fillId="35" borderId="12" xfId="0" applyNumberFormat="1" applyFont="1" applyFill="1" applyBorder="1" applyAlignment="1">
      <alignment horizontal="left" vertical="top" wrapText="1"/>
    </xf>
    <xf numFmtId="2" fontId="2" fillId="35" borderId="12" xfId="0" applyNumberFormat="1" applyFont="1" applyFill="1" applyBorder="1" applyAlignment="1">
      <alignment horizontal="left" vertical="top"/>
    </xf>
    <xf numFmtId="4" fontId="41" fillId="35" borderId="12" xfId="0" applyNumberFormat="1" applyFont="1" applyFill="1" applyBorder="1" applyAlignment="1">
      <alignment horizontal="left" vertical="top"/>
    </xf>
    <xf numFmtId="2" fontId="2" fillId="0" borderId="12" xfId="0" applyNumberFormat="1" applyFont="1" applyBorder="1" applyAlignment="1">
      <alignment horizontal="left" vertical="top"/>
    </xf>
    <xf numFmtId="4" fontId="41" fillId="33" borderId="12" xfId="0" applyNumberFormat="1" applyFont="1" applyFill="1" applyBorder="1" applyAlignment="1">
      <alignment horizontal="left" vertical="top"/>
    </xf>
    <xf numFmtId="2" fontId="2" fillId="33" borderId="12" xfId="0" applyNumberFormat="1" applyFont="1" applyFill="1" applyBorder="1" applyAlignment="1">
      <alignment horizontal="left" vertical="top"/>
    </xf>
    <xf numFmtId="2" fontId="2" fillId="0" borderId="12" xfId="0" applyNumberFormat="1" applyFont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left" vertical="top" wrapText="1"/>
    </xf>
    <xf numFmtId="0" fontId="2" fillId="36" borderId="12" xfId="0" applyNumberFormat="1" applyFont="1" applyFill="1" applyBorder="1" applyAlignment="1">
      <alignment horizontal="left" vertical="top" wrapText="1"/>
    </xf>
    <xf numFmtId="4" fontId="2" fillId="33" borderId="12" xfId="0" applyNumberFormat="1" applyFont="1" applyFill="1" applyBorder="1" applyAlignment="1">
      <alignment horizontal="left" vertical="top"/>
    </xf>
    <xf numFmtId="0" fontId="2" fillId="34" borderId="12" xfId="0" applyNumberFormat="1" applyFont="1" applyFill="1" applyBorder="1" applyAlignment="1">
      <alignment horizontal="left" vertical="top"/>
    </xf>
    <xf numFmtId="2" fontId="2" fillId="34" borderId="12" xfId="0" applyNumberFormat="1" applyFont="1" applyFill="1" applyBorder="1" applyAlignment="1">
      <alignment horizontal="left" vertical="top"/>
    </xf>
    <xf numFmtId="4" fontId="41" fillId="34" borderId="12" xfId="0" applyNumberFormat="1" applyFont="1" applyFill="1" applyBorder="1" applyAlignment="1">
      <alignment horizontal="left" vertical="top"/>
    </xf>
    <xf numFmtId="2" fontId="2" fillId="34" borderId="12" xfId="0" applyNumberFormat="1" applyFont="1" applyFill="1" applyBorder="1" applyAlignment="1">
      <alignment horizontal="left" vertical="top" wrapText="1"/>
    </xf>
    <xf numFmtId="4" fontId="2" fillId="34" borderId="12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10"/>
  <sheetViews>
    <sheetView tabSelected="1" view="pageBreakPreview" zoomScaleSheetLayoutView="100" zoomScalePageLayoutView="0" workbookViewId="0" topLeftCell="A82">
      <selection activeCell="B111" sqref="B111"/>
    </sheetView>
  </sheetViews>
  <sheetFormatPr defaultColWidth="10.66015625" defaultRowHeight="14.25" customHeight="1" outlineLevelRow="1"/>
  <cols>
    <col min="1" max="1" width="75.33203125" style="1" customWidth="1"/>
    <col min="2" max="2" width="11.33203125" style="1" customWidth="1"/>
    <col min="3" max="3" width="13" style="10" customWidth="1"/>
    <col min="4" max="4" width="9.83203125" style="2" customWidth="1"/>
    <col min="5" max="5" width="9.33203125" style="2" customWidth="1"/>
    <col min="6" max="6" width="10.5" style="2" customWidth="1"/>
    <col min="7" max="7" width="18" style="2" customWidth="1"/>
    <col min="8" max="8" width="17.66015625" style="2" customWidth="1"/>
    <col min="9" max="9" width="19.5" style="2" customWidth="1"/>
    <col min="10" max="10" width="26.5" style="1" customWidth="1"/>
    <col min="11" max="16384" width="10.66015625" style="1" customWidth="1"/>
  </cols>
  <sheetData>
    <row r="1" spans="3:9" s="7" customFormat="1" ht="14.25" customHeight="1">
      <c r="C1" s="13"/>
      <c r="D1" s="8"/>
      <c r="E1" s="8"/>
      <c r="F1" s="8"/>
      <c r="G1" s="8"/>
      <c r="H1" s="8" t="s">
        <v>19</v>
      </c>
      <c r="I1" s="8"/>
    </row>
    <row r="2" spans="3:9" s="7" customFormat="1" ht="17.25" customHeight="1">
      <c r="C2" s="13"/>
      <c r="D2" s="8"/>
      <c r="E2" s="8"/>
      <c r="F2" s="8"/>
      <c r="G2" s="8"/>
      <c r="H2" s="8" t="s">
        <v>20</v>
      </c>
      <c r="I2" s="8"/>
    </row>
    <row r="3" spans="3:9" s="7" customFormat="1" ht="18.75" customHeight="1">
      <c r="C3" s="13"/>
      <c r="D3" s="8"/>
      <c r="E3" s="8"/>
      <c r="F3" s="8"/>
      <c r="G3" s="8"/>
      <c r="H3" s="8" t="s">
        <v>21</v>
      </c>
      <c r="I3" s="8"/>
    </row>
    <row r="4" spans="1:9" s="7" customFormat="1" ht="19.5" customHeight="1">
      <c r="A4" s="7" t="s">
        <v>26</v>
      </c>
      <c r="C4" s="13"/>
      <c r="D4" s="8"/>
      <c r="E4" s="8"/>
      <c r="F4" s="8"/>
      <c r="G4" s="8"/>
      <c r="H4" s="8" t="s">
        <v>48</v>
      </c>
      <c r="I4" s="8"/>
    </row>
    <row r="5" spans="1:9" s="7" customFormat="1" ht="17.25" customHeight="1">
      <c r="A5" s="40" t="s">
        <v>22</v>
      </c>
      <c r="B5" s="40"/>
      <c r="C5" s="40"/>
      <c r="D5" s="40"/>
      <c r="E5" s="40"/>
      <c r="F5" s="40"/>
      <c r="G5" s="40"/>
      <c r="H5" s="40"/>
      <c r="I5" s="40"/>
    </row>
    <row r="6" spans="1:9" s="7" customFormat="1" ht="14.25" customHeight="1">
      <c r="A6" s="40" t="s">
        <v>18</v>
      </c>
      <c r="B6" s="40"/>
      <c r="C6" s="40"/>
      <c r="D6" s="40"/>
      <c r="E6" s="40"/>
      <c r="F6" s="40"/>
      <c r="G6" s="40"/>
      <c r="H6" s="40"/>
      <c r="I6" s="40"/>
    </row>
    <row r="7" spans="1:9" s="7" customFormat="1" ht="14.25" customHeight="1">
      <c r="A7" s="40" t="s">
        <v>23</v>
      </c>
      <c r="B7" s="40"/>
      <c r="C7" s="40"/>
      <c r="D7" s="40"/>
      <c r="E7" s="40"/>
      <c r="F7" s="40"/>
      <c r="G7" s="40"/>
      <c r="H7" s="40"/>
      <c r="I7" s="40"/>
    </row>
    <row r="9" spans="1:9" ht="18" customHeight="1">
      <c r="A9" s="23" t="s">
        <v>0</v>
      </c>
      <c r="B9" s="39" t="s">
        <v>124</v>
      </c>
      <c r="C9" s="38" t="s">
        <v>46</v>
      </c>
      <c r="D9" s="24" t="s">
        <v>125</v>
      </c>
      <c r="E9" s="39" t="s">
        <v>130</v>
      </c>
      <c r="F9" s="39" t="s">
        <v>128</v>
      </c>
      <c r="G9" s="39" t="s">
        <v>1</v>
      </c>
      <c r="H9" s="39" t="s">
        <v>16</v>
      </c>
      <c r="I9" s="39" t="s">
        <v>17</v>
      </c>
    </row>
    <row r="10" spans="1:9" ht="18" customHeight="1">
      <c r="A10" s="23" t="s">
        <v>2</v>
      </c>
      <c r="B10" s="39"/>
      <c r="C10" s="38"/>
      <c r="D10" s="24"/>
      <c r="E10" s="39"/>
      <c r="F10" s="39"/>
      <c r="G10" s="39"/>
      <c r="H10" s="39"/>
      <c r="I10" s="39"/>
    </row>
    <row r="11" spans="1:9" ht="18" customHeight="1">
      <c r="A11" s="25" t="s">
        <v>3</v>
      </c>
      <c r="B11" s="25"/>
      <c r="C11" s="26"/>
      <c r="D11" s="22"/>
      <c r="E11" s="27">
        <f>167630.73+6.18</f>
        <v>167636.91</v>
      </c>
      <c r="F11" s="22"/>
      <c r="G11" s="22">
        <v>2713854.19</v>
      </c>
      <c r="H11" s="22">
        <v>2507356.61</v>
      </c>
      <c r="I11" s="22">
        <v>374134.49</v>
      </c>
    </row>
    <row r="12" spans="1:9" ht="18.75" customHeight="1" outlineLevel="1">
      <c r="A12" s="17" t="s">
        <v>4</v>
      </c>
      <c r="B12" s="17"/>
      <c r="C12" s="28"/>
      <c r="D12" s="16"/>
      <c r="E12" s="16"/>
      <c r="F12" s="16"/>
      <c r="G12" s="16">
        <v>1984.86</v>
      </c>
      <c r="H12" s="16">
        <v>1433.03</v>
      </c>
      <c r="I12" s="16">
        <v>551.83</v>
      </c>
    </row>
    <row r="13" spans="1:9" ht="18" customHeight="1">
      <c r="A13" s="17" t="s">
        <v>42</v>
      </c>
      <c r="B13" s="17"/>
      <c r="C13" s="28">
        <v>5000</v>
      </c>
      <c r="D13" s="16"/>
      <c r="E13" s="16"/>
      <c r="F13" s="16"/>
      <c r="G13" s="16"/>
      <c r="H13" s="16"/>
      <c r="I13" s="16"/>
    </row>
    <row r="14" spans="1:9" ht="18.75" customHeight="1" outlineLevel="1">
      <c r="A14" s="17" t="s">
        <v>5</v>
      </c>
      <c r="B14" s="17"/>
      <c r="C14" s="28">
        <v>79140.81</v>
      </c>
      <c r="D14" s="16"/>
      <c r="E14" s="16"/>
      <c r="F14" s="16"/>
      <c r="G14" s="16">
        <f>70485.33+1539.87</f>
        <v>72025.2</v>
      </c>
      <c r="H14" s="16">
        <f>59275.39+691.22</f>
        <v>59966.61</v>
      </c>
      <c r="I14" s="16">
        <f>G14-H14</f>
        <v>12058.589999999997</v>
      </c>
    </row>
    <row r="15" spans="1:9" ht="18.75" customHeight="1" outlineLevel="1">
      <c r="A15" s="17" t="s">
        <v>6</v>
      </c>
      <c r="B15" s="17"/>
      <c r="C15" s="28"/>
      <c r="D15" s="16"/>
      <c r="E15" s="16"/>
      <c r="F15" s="16"/>
      <c r="G15" s="16">
        <f>102700.23+1121.82+106711.83+4514.28</f>
        <v>215048.16</v>
      </c>
      <c r="H15" s="16">
        <f>60023.85+1121.82+104155.86+4514.28</f>
        <v>169815.81</v>
      </c>
      <c r="I15" s="16">
        <f>G15-H15</f>
        <v>45232.350000000006</v>
      </c>
    </row>
    <row r="16" spans="1:9" ht="18.75" customHeight="1" outlineLevel="1">
      <c r="A16" s="17" t="s">
        <v>7</v>
      </c>
      <c r="B16" s="17"/>
      <c r="C16" s="28"/>
      <c r="D16" s="16"/>
      <c r="E16" s="16"/>
      <c r="F16" s="16"/>
      <c r="G16" s="16">
        <v>33311.07</v>
      </c>
      <c r="H16" s="16">
        <v>27601.27</v>
      </c>
      <c r="I16" s="16">
        <v>5709.8</v>
      </c>
    </row>
    <row r="17" spans="1:9" ht="18.75" customHeight="1" outlineLevel="1">
      <c r="A17" s="17" t="s">
        <v>8</v>
      </c>
      <c r="B17" s="17"/>
      <c r="C17" s="28"/>
      <c r="D17" s="16"/>
      <c r="E17" s="16"/>
      <c r="F17" s="16"/>
      <c r="G17" s="16">
        <v>6662.66</v>
      </c>
      <c r="H17" s="16">
        <v>5506.65</v>
      </c>
      <c r="I17" s="16">
        <v>1156.01</v>
      </c>
    </row>
    <row r="18" spans="1:9" ht="18.75" customHeight="1" outlineLevel="1">
      <c r="A18" s="17" t="s">
        <v>9</v>
      </c>
      <c r="B18" s="17"/>
      <c r="C18" s="28"/>
      <c r="D18" s="16"/>
      <c r="E18" s="16"/>
      <c r="F18" s="16"/>
      <c r="G18" s="16">
        <v>992.52</v>
      </c>
      <c r="H18" s="16">
        <v>685.41</v>
      </c>
      <c r="I18" s="16">
        <v>307.11</v>
      </c>
    </row>
    <row r="19" spans="1:9" ht="18.75" customHeight="1" outlineLevel="1">
      <c r="A19" s="17" t="s">
        <v>15</v>
      </c>
      <c r="B19" s="17"/>
      <c r="C19" s="28">
        <v>941938.16</v>
      </c>
      <c r="D19" s="16"/>
      <c r="E19" s="29">
        <v>167501.82</v>
      </c>
      <c r="F19" s="16"/>
      <c r="G19" s="16">
        <v>941938.15</v>
      </c>
      <c r="H19" s="16">
        <f>870120.4+167501.82</f>
        <v>1037622.22</v>
      </c>
      <c r="I19" s="16">
        <f>G19-H19</f>
        <v>-95684.06999999995</v>
      </c>
    </row>
    <row r="20" spans="1:9" ht="18.75" customHeight="1" outlineLevel="1">
      <c r="A20" s="17" t="s">
        <v>11</v>
      </c>
      <c r="B20" s="17"/>
      <c r="C20" s="28">
        <v>34200</v>
      </c>
      <c r="D20" s="16"/>
      <c r="E20" s="16"/>
      <c r="F20" s="16"/>
      <c r="G20" s="16">
        <v>109059.11</v>
      </c>
      <c r="H20" s="16">
        <v>90318.38</v>
      </c>
      <c r="I20" s="16">
        <v>18740.73</v>
      </c>
    </row>
    <row r="21" spans="1:9" ht="18.75" customHeight="1" outlineLevel="1">
      <c r="A21" s="17" t="s">
        <v>12</v>
      </c>
      <c r="B21" s="17"/>
      <c r="C21" s="28">
        <v>40000</v>
      </c>
      <c r="D21" s="16"/>
      <c r="E21" s="16"/>
      <c r="F21" s="16"/>
      <c r="G21" s="16">
        <v>38984.52</v>
      </c>
      <c r="H21" s="16">
        <v>32296.65</v>
      </c>
      <c r="I21" s="16">
        <v>6687.87</v>
      </c>
    </row>
    <row r="22" spans="1:9" ht="18.75" customHeight="1" outlineLevel="1">
      <c r="A22" s="17" t="s">
        <v>13</v>
      </c>
      <c r="B22" s="17"/>
      <c r="C22" s="28">
        <v>113970.31</v>
      </c>
      <c r="D22" s="16"/>
      <c r="E22" s="16"/>
      <c r="F22" s="16"/>
      <c r="G22" s="16">
        <f>27115.72+44330.74</f>
        <v>71446.45999999999</v>
      </c>
      <c r="H22" s="16">
        <f>16773.15+43540.26</f>
        <v>60313.41</v>
      </c>
      <c r="I22" s="16">
        <f>G22-H22</f>
        <v>11133.049999999988</v>
      </c>
    </row>
    <row r="23" spans="1:9" ht="18.75" customHeight="1" outlineLevel="1">
      <c r="A23" s="17" t="s">
        <v>14</v>
      </c>
      <c r="B23" s="17"/>
      <c r="C23" s="28">
        <v>480867.5</v>
      </c>
      <c r="D23" s="16"/>
      <c r="E23" s="16"/>
      <c r="F23" s="16"/>
      <c r="G23" s="16">
        <f>335988.25+82834.22</f>
        <v>418822.47</v>
      </c>
      <c r="H23" s="16">
        <f>280639.66+65816.84</f>
        <v>346456.5</v>
      </c>
      <c r="I23" s="16">
        <f>G23-H23</f>
        <v>72365.96999999997</v>
      </c>
    </row>
    <row r="24" spans="1:9" ht="18.75" customHeight="1" outlineLevel="1">
      <c r="A24" s="17" t="s">
        <v>10</v>
      </c>
      <c r="B24" s="17"/>
      <c r="C24" s="28"/>
      <c r="D24" s="16"/>
      <c r="E24" s="16"/>
      <c r="F24" s="16"/>
      <c r="G24" s="16">
        <v>803579.01</v>
      </c>
      <c r="H24" s="16">
        <v>675340.67</v>
      </c>
      <c r="I24" s="16">
        <v>128238.34</v>
      </c>
    </row>
    <row r="25" spans="1:9" ht="18.75" customHeight="1" outlineLevel="1">
      <c r="A25" s="17" t="s">
        <v>52</v>
      </c>
      <c r="B25" s="17"/>
      <c r="C25" s="28">
        <v>82774.2</v>
      </c>
      <c r="D25" s="16"/>
      <c r="E25" s="16"/>
      <c r="F25" s="16"/>
      <c r="G25" s="16"/>
      <c r="H25" s="16"/>
      <c r="I25" s="16"/>
    </row>
    <row r="26" spans="1:9" ht="18.75" customHeight="1" outlineLevel="1">
      <c r="A26" s="17" t="s">
        <v>53</v>
      </c>
      <c r="B26" s="17"/>
      <c r="C26" s="28">
        <v>3500</v>
      </c>
      <c r="D26" s="16"/>
      <c r="E26" s="16"/>
      <c r="F26" s="16"/>
      <c r="G26" s="16"/>
      <c r="H26" s="16"/>
      <c r="I26" s="16"/>
    </row>
    <row r="27" spans="1:9" ht="18.75" customHeight="1" outlineLevel="1">
      <c r="A27" s="17" t="s">
        <v>54</v>
      </c>
      <c r="B27" s="17"/>
      <c r="C27" s="28">
        <f>425.51+519.91+425.51</f>
        <v>1370.9299999999998</v>
      </c>
      <c r="D27" s="16"/>
      <c r="E27" s="16"/>
      <c r="F27" s="16"/>
      <c r="G27" s="16"/>
      <c r="H27" s="16"/>
      <c r="I27" s="16"/>
    </row>
    <row r="28" spans="1:9" ht="18.75" customHeight="1" outlineLevel="1">
      <c r="A28" s="17" t="s">
        <v>55</v>
      </c>
      <c r="B28" s="17"/>
      <c r="C28" s="28">
        <f>6539+606.05</f>
        <v>7145.05</v>
      </c>
      <c r="D28" s="16"/>
      <c r="E28" s="16"/>
      <c r="F28" s="16"/>
      <c r="G28" s="16"/>
      <c r="H28" s="16"/>
      <c r="I28" s="16"/>
    </row>
    <row r="29" spans="1:9" ht="18.75" customHeight="1" outlineLevel="1">
      <c r="A29" s="17" t="s">
        <v>71</v>
      </c>
      <c r="B29" s="17"/>
      <c r="C29" s="30">
        <f>SUM(C12:C28)</f>
        <v>1789906.96</v>
      </c>
      <c r="D29" s="16"/>
      <c r="E29" s="16"/>
      <c r="F29" s="16"/>
      <c r="G29" s="16"/>
      <c r="H29" s="16"/>
      <c r="I29" s="16"/>
    </row>
    <row r="30" spans="1:9" ht="18.75" customHeight="1" outlineLevel="1">
      <c r="A30" s="19" t="s">
        <v>129</v>
      </c>
      <c r="B30" s="17"/>
      <c r="C30" s="28"/>
      <c r="D30" s="16"/>
      <c r="E30" s="16"/>
      <c r="F30" s="16"/>
      <c r="G30" s="16"/>
      <c r="H30" s="16"/>
      <c r="I30" s="16"/>
    </row>
    <row r="31" spans="1:10" s="3" customFormat="1" ht="24.75" customHeight="1">
      <c r="A31" s="17" t="s">
        <v>56</v>
      </c>
      <c r="B31" s="17" t="s">
        <v>57</v>
      </c>
      <c r="C31" s="31">
        <f aca="true" t="shared" si="0" ref="C31:C41">D31*E31*F31</f>
        <v>110.88</v>
      </c>
      <c r="D31" s="17">
        <v>0.18</v>
      </c>
      <c r="E31" s="19">
        <v>2</v>
      </c>
      <c r="F31" s="19">
        <v>308</v>
      </c>
      <c r="G31" s="17"/>
      <c r="H31" s="17"/>
      <c r="I31" s="17"/>
      <c r="J31" s="14" t="s">
        <v>58</v>
      </c>
    </row>
    <row r="32" spans="1:10" s="3" customFormat="1" ht="24.75" customHeight="1">
      <c r="A32" s="17" t="s">
        <v>59</v>
      </c>
      <c r="B32" s="17" t="s">
        <v>57</v>
      </c>
      <c r="C32" s="31">
        <f>D32*E32*F32</f>
        <v>1188</v>
      </c>
      <c r="D32" s="17">
        <v>0.18</v>
      </c>
      <c r="E32" s="19">
        <v>2</v>
      </c>
      <c r="F32" s="19">
        <f>2.5*55*2*12</f>
        <v>3300</v>
      </c>
      <c r="G32" s="17"/>
      <c r="H32" s="17"/>
      <c r="I32" s="17"/>
      <c r="J32" s="14" t="s">
        <v>58</v>
      </c>
    </row>
    <row r="33" spans="1:10" s="3" customFormat="1" ht="24.75" customHeight="1">
      <c r="A33" s="17" t="s">
        <v>126</v>
      </c>
      <c r="B33" s="17" t="s">
        <v>57</v>
      </c>
      <c r="C33" s="31">
        <f t="shared" si="0"/>
        <v>2095.59</v>
      </c>
      <c r="D33" s="17">
        <v>0.21</v>
      </c>
      <c r="E33" s="19">
        <v>2</v>
      </c>
      <c r="F33" s="19">
        <v>4989.5</v>
      </c>
      <c r="G33" s="17"/>
      <c r="H33" s="17"/>
      <c r="I33" s="17"/>
      <c r="J33" s="14" t="s">
        <v>58</v>
      </c>
    </row>
    <row r="34" spans="1:10" ht="24.75" customHeight="1">
      <c r="A34" s="17" t="s">
        <v>60</v>
      </c>
      <c r="B34" s="17" t="s">
        <v>57</v>
      </c>
      <c r="C34" s="31">
        <f t="shared" si="0"/>
        <v>12573.54</v>
      </c>
      <c r="D34" s="17">
        <v>0.21</v>
      </c>
      <c r="E34" s="19">
        <v>12</v>
      </c>
      <c r="F34" s="19">
        <v>4989.5</v>
      </c>
      <c r="G34" s="16"/>
      <c r="H34" s="18"/>
      <c r="I34" s="18"/>
      <c r="J34" s="14" t="s">
        <v>61</v>
      </c>
    </row>
    <row r="35" spans="1:10" ht="24.75" customHeight="1">
      <c r="A35" s="17" t="s">
        <v>62</v>
      </c>
      <c r="B35" s="17" t="s">
        <v>57</v>
      </c>
      <c r="C35" s="31">
        <f t="shared" si="0"/>
        <v>8581.94</v>
      </c>
      <c r="D35" s="17">
        <v>0.86</v>
      </c>
      <c r="E35" s="19">
        <v>2</v>
      </c>
      <c r="F35" s="19">
        <v>4989.5</v>
      </c>
      <c r="G35" s="16"/>
      <c r="H35" s="18"/>
      <c r="I35" s="18"/>
      <c r="J35" s="14" t="s">
        <v>61</v>
      </c>
    </row>
    <row r="36" spans="1:10" s="3" customFormat="1" ht="20.25" customHeight="1">
      <c r="A36" s="17" t="s">
        <v>127</v>
      </c>
      <c r="B36" s="17" t="s">
        <v>57</v>
      </c>
      <c r="C36" s="31">
        <f t="shared" si="0"/>
        <v>2095.59</v>
      </c>
      <c r="D36" s="17">
        <v>0.21</v>
      </c>
      <c r="E36" s="19">
        <v>2</v>
      </c>
      <c r="F36" s="19">
        <v>4989.5</v>
      </c>
      <c r="G36" s="17"/>
      <c r="H36" s="17"/>
      <c r="I36" s="17"/>
      <c r="J36" s="14" t="s">
        <v>58</v>
      </c>
    </row>
    <row r="37" spans="1:10" s="3" customFormat="1" ht="19.5" customHeight="1">
      <c r="A37" s="17" t="s">
        <v>63</v>
      </c>
      <c r="B37" s="17" t="s">
        <v>57</v>
      </c>
      <c r="C37" s="31">
        <f t="shared" si="0"/>
        <v>1009.8</v>
      </c>
      <c r="D37" s="17">
        <v>0.18</v>
      </c>
      <c r="E37" s="19">
        <v>2</v>
      </c>
      <c r="F37" s="19">
        <f>55*3*17</f>
        <v>2805</v>
      </c>
      <c r="G37" s="17"/>
      <c r="H37" s="17"/>
      <c r="I37" s="17"/>
      <c r="J37" s="14" t="s">
        <v>58</v>
      </c>
    </row>
    <row r="38" spans="1:10" s="3" customFormat="1" ht="39" customHeight="1">
      <c r="A38" s="17" t="s">
        <v>64</v>
      </c>
      <c r="B38" s="17" t="s">
        <v>57</v>
      </c>
      <c r="C38" s="31">
        <f t="shared" si="0"/>
        <v>67.56479999999999</v>
      </c>
      <c r="D38" s="17">
        <v>0.18</v>
      </c>
      <c r="E38" s="19">
        <v>2</v>
      </c>
      <c r="F38" s="19">
        <f>2.3*6*0.8*17</f>
        <v>187.67999999999998</v>
      </c>
      <c r="G38" s="17"/>
      <c r="H38" s="17"/>
      <c r="I38" s="17"/>
      <c r="J38" s="14" t="s">
        <v>58</v>
      </c>
    </row>
    <row r="39" spans="1:10" s="3" customFormat="1" ht="24.75" customHeight="1">
      <c r="A39" s="17" t="s">
        <v>65</v>
      </c>
      <c r="B39" s="17" t="s">
        <v>66</v>
      </c>
      <c r="C39" s="31">
        <f t="shared" si="0"/>
        <v>89.44</v>
      </c>
      <c r="D39" s="17">
        <v>0.86</v>
      </c>
      <c r="E39" s="19">
        <v>2</v>
      </c>
      <c r="F39" s="19">
        <f>17*3+1</f>
        <v>52</v>
      </c>
      <c r="G39" s="17"/>
      <c r="H39" s="17"/>
      <c r="I39" s="17"/>
      <c r="J39" s="14" t="s">
        <v>58</v>
      </c>
    </row>
    <row r="40" spans="1:10" s="3" customFormat="1" ht="39.75" customHeight="1">
      <c r="A40" s="17" t="s">
        <v>67</v>
      </c>
      <c r="B40" s="17" t="s">
        <v>57</v>
      </c>
      <c r="C40" s="31">
        <f t="shared" si="0"/>
        <v>111565.22</v>
      </c>
      <c r="D40" s="17">
        <v>0.86</v>
      </c>
      <c r="E40" s="19">
        <v>26</v>
      </c>
      <c r="F40" s="19">
        <v>4989.5</v>
      </c>
      <c r="G40" s="17"/>
      <c r="H40" s="17"/>
      <c r="I40" s="17"/>
      <c r="J40" s="14" t="s">
        <v>68</v>
      </c>
    </row>
    <row r="41" spans="1:10" s="3" customFormat="1" ht="39.75" customHeight="1">
      <c r="A41" s="17" t="s">
        <v>69</v>
      </c>
      <c r="B41" s="17" t="s">
        <v>70</v>
      </c>
      <c r="C41" s="31">
        <f t="shared" si="0"/>
        <v>1289.28</v>
      </c>
      <c r="D41" s="17">
        <v>107.44</v>
      </c>
      <c r="E41" s="19">
        <v>12</v>
      </c>
      <c r="F41" s="19">
        <v>1</v>
      </c>
      <c r="G41" s="17"/>
      <c r="H41" s="17"/>
      <c r="I41" s="17"/>
      <c r="J41" s="14" t="s">
        <v>61</v>
      </c>
    </row>
    <row r="42" spans="1:10" s="3" customFormat="1" ht="24.75" customHeight="1">
      <c r="A42" s="17" t="s">
        <v>71</v>
      </c>
      <c r="B42" s="17"/>
      <c r="C42" s="32">
        <f>SUM(C31:C41)</f>
        <v>140666.8448</v>
      </c>
      <c r="D42" s="17"/>
      <c r="E42" s="17"/>
      <c r="F42" s="17"/>
      <c r="G42" s="17"/>
      <c r="H42" s="17"/>
      <c r="I42" s="17"/>
      <c r="J42" s="14"/>
    </row>
    <row r="43" spans="1:10" s="3" customFormat="1" ht="24.75" customHeight="1">
      <c r="A43" s="19" t="s">
        <v>72</v>
      </c>
      <c r="B43" s="17"/>
      <c r="C43" s="31"/>
      <c r="D43" s="17"/>
      <c r="E43" s="17"/>
      <c r="F43" s="17"/>
      <c r="G43" s="17"/>
      <c r="H43" s="17"/>
      <c r="I43" s="17"/>
      <c r="J43" s="14"/>
    </row>
    <row r="44" spans="1:10" s="3" customFormat="1" ht="24.75" customHeight="1">
      <c r="A44" s="19" t="s">
        <v>75</v>
      </c>
      <c r="B44" s="17" t="s">
        <v>73</v>
      </c>
      <c r="C44" s="31"/>
      <c r="D44" s="17" t="s">
        <v>74</v>
      </c>
      <c r="E44" s="17"/>
      <c r="F44" s="17"/>
      <c r="G44" s="17"/>
      <c r="H44" s="17"/>
      <c r="I44" s="17"/>
      <c r="J44" s="14"/>
    </row>
    <row r="45" spans="1:10" s="3" customFormat="1" ht="24.75" customHeight="1">
      <c r="A45" s="17" t="s">
        <v>76</v>
      </c>
      <c r="B45" s="17" t="s">
        <v>57</v>
      </c>
      <c r="C45" s="31">
        <f>D45*F45*E45</f>
        <v>1013.86</v>
      </c>
      <c r="D45" s="17">
        <v>3.11</v>
      </c>
      <c r="E45" s="19">
        <v>1</v>
      </c>
      <c r="F45" s="19">
        <v>326</v>
      </c>
      <c r="G45" s="17"/>
      <c r="H45" s="17"/>
      <c r="I45" s="17"/>
      <c r="J45" s="14" t="s">
        <v>77</v>
      </c>
    </row>
    <row r="46" spans="1:10" s="3" customFormat="1" ht="24.75" customHeight="1">
      <c r="A46" s="17" t="s">
        <v>78</v>
      </c>
      <c r="B46" s="17" t="s">
        <v>57</v>
      </c>
      <c r="C46" s="31">
        <f>D46*F46*E46</f>
        <v>1013.86</v>
      </c>
      <c r="D46" s="17">
        <v>3.11</v>
      </c>
      <c r="E46" s="19">
        <v>1</v>
      </c>
      <c r="F46" s="19">
        <v>326</v>
      </c>
      <c r="G46" s="17"/>
      <c r="H46" s="17"/>
      <c r="I46" s="17"/>
      <c r="J46" s="14" t="s">
        <v>79</v>
      </c>
    </row>
    <row r="47" spans="1:10" s="3" customFormat="1" ht="24.75" customHeight="1">
      <c r="A47" s="17" t="s">
        <v>80</v>
      </c>
      <c r="B47" s="17" t="s">
        <v>57</v>
      </c>
      <c r="C47" s="31">
        <f>D47*F47*E47</f>
        <v>113.85</v>
      </c>
      <c r="D47" s="17">
        <v>2.07</v>
      </c>
      <c r="E47" s="19">
        <v>1</v>
      </c>
      <c r="F47" s="19">
        <v>55</v>
      </c>
      <c r="G47" s="17"/>
      <c r="H47" s="17"/>
      <c r="I47" s="17"/>
      <c r="J47" s="14" t="s">
        <v>81</v>
      </c>
    </row>
    <row r="48" spans="1:10" s="3" customFormat="1" ht="24.75" customHeight="1">
      <c r="A48" s="17" t="s">
        <v>82</v>
      </c>
      <c r="B48" s="17" t="s">
        <v>70</v>
      </c>
      <c r="C48" s="31">
        <f>D48*F48*E48</f>
        <v>3387.96</v>
      </c>
      <c r="D48" s="17">
        <v>31.37</v>
      </c>
      <c r="E48" s="19">
        <v>1</v>
      </c>
      <c r="F48" s="19">
        <f>18*6</f>
        <v>108</v>
      </c>
      <c r="G48" s="17"/>
      <c r="H48" s="17"/>
      <c r="I48" s="17"/>
      <c r="J48" s="14" t="s">
        <v>83</v>
      </c>
    </row>
    <row r="49" spans="1:10" s="3" customFormat="1" ht="24.75" customHeight="1">
      <c r="A49" s="17" t="s">
        <v>71</v>
      </c>
      <c r="B49" s="17"/>
      <c r="C49" s="32">
        <f>SUM(C45:C48)</f>
        <v>5529.530000000001</v>
      </c>
      <c r="D49" s="17"/>
      <c r="E49" s="19"/>
      <c r="F49" s="19"/>
      <c r="G49" s="17"/>
      <c r="H49" s="17"/>
      <c r="I49" s="17"/>
      <c r="J49" s="14"/>
    </row>
    <row r="50" spans="1:10" s="3" customFormat="1" ht="24.75" customHeight="1">
      <c r="A50" s="19" t="s">
        <v>85</v>
      </c>
      <c r="B50" s="17" t="s">
        <v>73</v>
      </c>
      <c r="C50" s="31"/>
      <c r="D50" s="17"/>
      <c r="E50" s="19"/>
      <c r="F50" s="19"/>
      <c r="G50" s="17"/>
      <c r="H50" s="17"/>
      <c r="I50" s="17"/>
      <c r="J50" s="14"/>
    </row>
    <row r="51" spans="1:10" s="3" customFormat="1" ht="24.75" customHeight="1">
      <c r="A51" s="17" t="s">
        <v>86</v>
      </c>
      <c r="B51" s="17" t="s">
        <v>57</v>
      </c>
      <c r="C51" s="31">
        <f>D51*F51*E51</f>
        <v>607.6776</v>
      </c>
      <c r="D51" s="17">
        <v>1.16</v>
      </c>
      <c r="E51" s="19">
        <v>1</v>
      </c>
      <c r="F51" s="19">
        <f>489.86+34</f>
        <v>523.86</v>
      </c>
      <c r="G51" s="17"/>
      <c r="H51" s="17"/>
      <c r="I51" s="17"/>
      <c r="J51" s="14" t="s">
        <v>61</v>
      </c>
    </row>
    <row r="52" spans="1:10" s="3" customFormat="1" ht="24.75" customHeight="1">
      <c r="A52" s="17" t="s">
        <v>98</v>
      </c>
      <c r="B52" s="17" t="s">
        <v>57</v>
      </c>
      <c r="C52" s="31">
        <f aca="true" t="shared" si="1" ref="C52:C63">D52*F52*E52</f>
        <v>178.1124</v>
      </c>
      <c r="D52" s="17">
        <v>0.34</v>
      </c>
      <c r="E52" s="19">
        <v>1</v>
      </c>
      <c r="F52" s="19">
        <f>F51</f>
        <v>523.86</v>
      </c>
      <c r="G52" s="17"/>
      <c r="H52" s="17"/>
      <c r="I52" s="17"/>
      <c r="J52" s="14" t="s">
        <v>61</v>
      </c>
    </row>
    <row r="53" spans="1:10" s="3" customFormat="1" ht="24.75" customHeight="1">
      <c r="A53" s="17" t="s">
        <v>87</v>
      </c>
      <c r="B53" s="17" t="s">
        <v>57</v>
      </c>
      <c r="C53" s="31">
        <f t="shared" si="1"/>
        <v>6526.799999999999</v>
      </c>
      <c r="D53" s="17">
        <v>12.95</v>
      </c>
      <c r="E53" s="19">
        <v>12</v>
      </c>
      <c r="F53" s="19">
        <v>42</v>
      </c>
      <c r="G53" s="17"/>
      <c r="H53" s="17"/>
      <c r="I53" s="17"/>
      <c r="J53" s="14" t="s">
        <v>61</v>
      </c>
    </row>
    <row r="54" spans="1:10" s="3" customFormat="1" ht="24.75" customHeight="1">
      <c r="A54" s="17" t="s">
        <v>88</v>
      </c>
      <c r="B54" s="17" t="s">
        <v>89</v>
      </c>
      <c r="C54" s="31">
        <f t="shared" si="1"/>
        <v>673</v>
      </c>
      <c r="D54" s="17">
        <v>6.73</v>
      </c>
      <c r="E54" s="19">
        <v>50</v>
      </c>
      <c r="F54" s="19">
        <v>2</v>
      </c>
      <c r="G54" s="17"/>
      <c r="H54" s="17"/>
      <c r="I54" s="17"/>
      <c r="J54" s="14" t="s">
        <v>90</v>
      </c>
    </row>
    <row r="55" spans="1:10" s="3" customFormat="1" ht="29.25" customHeight="1">
      <c r="A55" s="17" t="s">
        <v>91</v>
      </c>
      <c r="B55" s="17" t="s">
        <v>57</v>
      </c>
      <c r="C55" s="31">
        <f t="shared" si="1"/>
        <v>4027.5199999999995</v>
      </c>
      <c r="D55" s="17">
        <v>0.29</v>
      </c>
      <c r="E55" s="19">
        <v>8</v>
      </c>
      <c r="F55" s="19">
        <f>501+530+705</f>
        <v>1736</v>
      </c>
      <c r="G55" s="17"/>
      <c r="H55" s="17"/>
      <c r="I55" s="17"/>
      <c r="J55" s="14" t="s">
        <v>92</v>
      </c>
    </row>
    <row r="56" spans="1:10" s="3" customFormat="1" ht="24.75" customHeight="1">
      <c r="A56" s="17" t="s">
        <v>93</v>
      </c>
      <c r="B56" s="17" t="s">
        <v>57</v>
      </c>
      <c r="C56" s="31">
        <f t="shared" si="1"/>
        <v>3427.2000000000003</v>
      </c>
      <c r="D56" s="17">
        <v>0.34</v>
      </c>
      <c r="E56" s="19">
        <v>240</v>
      </c>
      <c r="F56" s="19">
        <v>42</v>
      </c>
      <c r="G56" s="17"/>
      <c r="H56" s="17"/>
      <c r="I56" s="17"/>
      <c r="J56" s="14" t="s">
        <v>92</v>
      </c>
    </row>
    <row r="57" spans="1:10" s="3" customFormat="1" ht="24.75" customHeight="1">
      <c r="A57" s="17" t="s">
        <v>94</v>
      </c>
      <c r="B57" s="17" t="s">
        <v>57</v>
      </c>
      <c r="C57" s="31">
        <f t="shared" si="1"/>
        <v>2620.8</v>
      </c>
      <c r="D57" s="17">
        <v>0.52</v>
      </c>
      <c r="E57" s="19">
        <v>120</v>
      </c>
      <c r="F57" s="19">
        <v>42</v>
      </c>
      <c r="G57" s="17"/>
      <c r="H57" s="17"/>
      <c r="I57" s="17"/>
      <c r="J57" s="14" t="s">
        <v>95</v>
      </c>
    </row>
    <row r="58" spans="1:10" s="3" customFormat="1" ht="21" customHeight="1">
      <c r="A58" s="17" t="s">
        <v>96</v>
      </c>
      <c r="B58" s="17" t="s">
        <v>57</v>
      </c>
      <c r="C58" s="31">
        <f t="shared" si="1"/>
        <v>15631.199999999999</v>
      </c>
      <c r="D58" s="17">
        <v>0.52</v>
      </c>
      <c r="E58" s="19">
        <v>60</v>
      </c>
      <c r="F58" s="19">
        <v>501</v>
      </c>
      <c r="G58" s="17"/>
      <c r="H58" s="17"/>
      <c r="I58" s="17"/>
      <c r="J58" s="14" t="s">
        <v>95</v>
      </c>
    </row>
    <row r="59" spans="1:10" s="3" customFormat="1" ht="18" customHeight="1">
      <c r="A59" s="17" t="s">
        <v>97</v>
      </c>
      <c r="B59" s="17" t="s">
        <v>57</v>
      </c>
      <c r="C59" s="31">
        <f t="shared" si="1"/>
        <v>2284.56</v>
      </c>
      <c r="D59" s="17">
        <v>0.38</v>
      </c>
      <c r="E59" s="19">
        <v>12</v>
      </c>
      <c r="F59" s="19">
        <v>501</v>
      </c>
      <c r="G59" s="17"/>
      <c r="H59" s="17"/>
      <c r="I59" s="17"/>
      <c r="J59" s="14" t="s">
        <v>61</v>
      </c>
    </row>
    <row r="60" spans="1:10" s="3" customFormat="1" ht="24.75" customHeight="1">
      <c r="A60" s="17" t="s">
        <v>99</v>
      </c>
      <c r="B60" s="17" t="s">
        <v>57</v>
      </c>
      <c r="C60" s="31">
        <f t="shared" si="1"/>
        <v>36039.36</v>
      </c>
      <c r="D60" s="17">
        <v>1.73</v>
      </c>
      <c r="E60" s="19">
        <v>12</v>
      </c>
      <c r="F60" s="19">
        <f>F55</f>
        <v>1736</v>
      </c>
      <c r="G60" s="17"/>
      <c r="H60" s="17"/>
      <c r="I60" s="17"/>
      <c r="J60" s="14" t="s">
        <v>61</v>
      </c>
    </row>
    <row r="61" spans="1:10" s="3" customFormat="1" ht="24.75" customHeight="1">
      <c r="A61" s="17" t="s">
        <v>100</v>
      </c>
      <c r="B61" s="17" t="s">
        <v>57</v>
      </c>
      <c r="C61" s="31">
        <f t="shared" si="1"/>
        <v>1812.5556000000001</v>
      </c>
      <c r="D61" s="17">
        <v>1.73</v>
      </c>
      <c r="E61" s="19">
        <v>2</v>
      </c>
      <c r="F61" s="19">
        <v>523.86</v>
      </c>
      <c r="G61" s="17"/>
      <c r="H61" s="17"/>
      <c r="I61" s="17"/>
      <c r="J61" s="14" t="s">
        <v>101</v>
      </c>
    </row>
    <row r="62" spans="1:10" s="3" customFormat="1" ht="24.75" customHeight="1">
      <c r="A62" s="17" t="s">
        <v>102</v>
      </c>
      <c r="B62" s="17" t="s">
        <v>57</v>
      </c>
      <c r="C62" s="31">
        <f t="shared" si="1"/>
        <v>10686.744</v>
      </c>
      <c r="D62" s="17">
        <v>0.17</v>
      </c>
      <c r="E62" s="19">
        <v>120</v>
      </c>
      <c r="F62" s="19">
        <v>523.86</v>
      </c>
      <c r="G62" s="17"/>
      <c r="H62" s="17"/>
      <c r="I62" s="17"/>
      <c r="J62" s="14" t="s">
        <v>61</v>
      </c>
    </row>
    <row r="63" spans="1:10" s="3" customFormat="1" ht="24.75" customHeight="1">
      <c r="A63" s="17" t="s">
        <v>103</v>
      </c>
      <c r="B63" s="17" t="s">
        <v>57</v>
      </c>
      <c r="C63" s="31">
        <f t="shared" si="1"/>
        <v>18.700000000000003</v>
      </c>
      <c r="D63" s="17">
        <v>0.17</v>
      </c>
      <c r="E63" s="19">
        <v>2</v>
      </c>
      <c r="F63" s="19">
        <v>55</v>
      </c>
      <c r="G63" s="17"/>
      <c r="H63" s="17"/>
      <c r="I63" s="17"/>
      <c r="J63" s="14" t="s">
        <v>61</v>
      </c>
    </row>
    <row r="64" spans="1:10" s="3" customFormat="1" ht="24.75" customHeight="1">
      <c r="A64" s="17" t="s">
        <v>71</v>
      </c>
      <c r="B64" s="17"/>
      <c r="C64" s="32">
        <f>SUM(C51:C63)</f>
        <v>84534.2296</v>
      </c>
      <c r="D64" s="17"/>
      <c r="E64" s="19"/>
      <c r="F64" s="19"/>
      <c r="G64" s="17"/>
      <c r="H64" s="17"/>
      <c r="I64" s="17"/>
      <c r="J64" s="14"/>
    </row>
    <row r="65" spans="1:10" s="3" customFormat="1" ht="24.75" customHeight="1">
      <c r="A65" s="19" t="s">
        <v>104</v>
      </c>
      <c r="B65" s="17"/>
      <c r="C65" s="32"/>
      <c r="D65" s="19"/>
      <c r="E65" s="19"/>
      <c r="F65" s="19"/>
      <c r="G65" s="17"/>
      <c r="H65" s="17"/>
      <c r="I65" s="17"/>
      <c r="J65" s="14"/>
    </row>
    <row r="66" spans="1:10" s="3" customFormat="1" ht="32.25" customHeight="1">
      <c r="A66" s="17" t="s">
        <v>105</v>
      </c>
      <c r="B66" s="17" t="s">
        <v>84</v>
      </c>
      <c r="C66" s="32">
        <f aca="true" t="shared" si="2" ref="C66:C71">D66*E66*F66</f>
        <v>23930.4</v>
      </c>
      <c r="D66" s="19">
        <v>7.08</v>
      </c>
      <c r="E66" s="19">
        <v>2</v>
      </c>
      <c r="F66" s="33">
        <f>F68</f>
        <v>1690</v>
      </c>
      <c r="G66" s="17"/>
      <c r="H66" s="17"/>
      <c r="I66" s="17"/>
      <c r="J66" s="14" t="s">
        <v>61</v>
      </c>
    </row>
    <row r="67" spans="1:10" s="3" customFormat="1" ht="19.5" customHeight="1">
      <c r="A67" s="17" t="s">
        <v>106</v>
      </c>
      <c r="B67" s="17" t="s">
        <v>70</v>
      </c>
      <c r="C67" s="32">
        <f t="shared" si="2"/>
        <v>2836.3999999999996</v>
      </c>
      <c r="D67" s="19">
        <v>70.91</v>
      </c>
      <c r="E67" s="19">
        <v>40</v>
      </c>
      <c r="F67" s="19">
        <v>1</v>
      </c>
      <c r="G67" s="17"/>
      <c r="H67" s="17"/>
      <c r="I67" s="17"/>
      <c r="J67" s="14" t="s">
        <v>107</v>
      </c>
    </row>
    <row r="68" spans="1:10" s="3" customFormat="1" ht="33" customHeight="1">
      <c r="A68" s="17" t="s">
        <v>108</v>
      </c>
      <c r="B68" s="17" t="s">
        <v>66</v>
      </c>
      <c r="C68" s="32">
        <f t="shared" si="2"/>
        <v>10190.7</v>
      </c>
      <c r="D68" s="19">
        <v>6.03</v>
      </c>
      <c r="E68" s="19">
        <v>1</v>
      </c>
      <c r="F68" s="33">
        <v>1690</v>
      </c>
      <c r="G68" s="17"/>
      <c r="H68" s="17"/>
      <c r="I68" s="17"/>
      <c r="J68" s="14" t="s">
        <v>61</v>
      </c>
    </row>
    <row r="69" spans="1:10" s="3" customFormat="1" ht="32.25" customHeight="1">
      <c r="A69" s="17" t="s">
        <v>109</v>
      </c>
      <c r="B69" s="17" t="s">
        <v>66</v>
      </c>
      <c r="C69" s="32">
        <f t="shared" si="2"/>
        <v>4005.3</v>
      </c>
      <c r="D69" s="19">
        <v>2.37</v>
      </c>
      <c r="E69" s="19">
        <v>1</v>
      </c>
      <c r="F69" s="33">
        <v>1690</v>
      </c>
      <c r="G69" s="17"/>
      <c r="H69" s="17"/>
      <c r="I69" s="17"/>
      <c r="J69" s="14" t="s">
        <v>61</v>
      </c>
    </row>
    <row r="70" spans="1:10" s="3" customFormat="1" ht="33" customHeight="1">
      <c r="A70" s="17" t="s">
        <v>110</v>
      </c>
      <c r="B70" s="17" t="s">
        <v>70</v>
      </c>
      <c r="C70" s="32">
        <f t="shared" si="2"/>
        <v>12893.7</v>
      </c>
      <c r="D70" s="19">
        <v>429.79</v>
      </c>
      <c r="E70" s="19">
        <v>1</v>
      </c>
      <c r="F70" s="19">
        <v>30</v>
      </c>
      <c r="G70" s="17"/>
      <c r="H70" s="17"/>
      <c r="I70" s="17"/>
      <c r="J70" s="14" t="s">
        <v>61</v>
      </c>
    </row>
    <row r="71" spans="1:10" s="3" customFormat="1" ht="21" customHeight="1">
      <c r="A71" s="17" t="s">
        <v>111</v>
      </c>
      <c r="B71" s="17" t="s">
        <v>70</v>
      </c>
      <c r="C71" s="32">
        <f t="shared" si="2"/>
        <v>120</v>
      </c>
      <c r="D71" s="19">
        <v>10</v>
      </c>
      <c r="E71" s="19">
        <v>12</v>
      </c>
      <c r="F71" s="19">
        <v>1</v>
      </c>
      <c r="G71" s="17"/>
      <c r="H71" s="17"/>
      <c r="I71" s="17"/>
      <c r="J71" s="14" t="s">
        <v>112</v>
      </c>
    </row>
    <row r="72" spans="1:10" s="3" customFormat="1" ht="24.75" customHeight="1">
      <c r="A72" s="19" t="s">
        <v>71</v>
      </c>
      <c r="B72" s="19"/>
      <c r="C72" s="32">
        <f>SUM(C66:C71)</f>
        <v>53976.5</v>
      </c>
      <c r="D72" s="19"/>
      <c r="E72" s="19"/>
      <c r="F72" s="19"/>
      <c r="G72" s="17"/>
      <c r="H72" s="17"/>
      <c r="I72" s="17"/>
      <c r="J72" s="14"/>
    </row>
    <row r="73" spans="1:10" s="3" customFormat="1" ht="24.75" customHeight="1">
      <c r="A73" s="19" t="s">
        <v>113</v>
      </c>
      <c r="B73" s="19"/>
      <c r="C73" s="32"/>
      <c r="D73" s="19"/>
      <c r="E73" s="19"/>
      <c r="F73" s="19"/>
      <c r="G73" s="17"/>
      <c r="H73" s="17"/>
      <c r="I73" s="17"/>
      <c r="J73" s="14"/>
    </row>
    <row r="74" spans="1:10" s="3" customFormat="1" ht="32.25" customHeight="1">
      <c r="A74" s="17" t="s">
        <v>114</v>
      </c>
      <c r="B74" s="17" t="s">
        <v>115</v>
      </c>
      <c r="C74" s="32">
        <f>D74*E74*F74</f>
        <v>15781.439999999999</v>
      </c>
      <c r="D74" s="19">
        <v>19.34</v>
      </c>
      <c r="E74" s="19">
        <v>12</v>
      </c>
      <c r="F74" s="33">
        <v>68</v>
      </c>
      <c r="G74" s="17"/>
      <c r="H74" s="17"/>
      <c r="I74" s="17"/>
      <c r="J74" s="14" t="s">
        <v>61</v>
      </c>
    </row>
    <row r="75" spans="1:10" s="3" customFormat="1" ht="24.75" customHeight="1">
      <c r="A75" s="17" t="s">
        <v>116</v>
      </c>
      <c r="B75" s="17" t="s">
        <v>70</v>
      </c>
      <c r="C75" s="32">
        <f>D75*E75*F75</f>
        <v>480</v>
      </c>
      <c r="D75" s="19">
        <v>10</v>
      </c>
      <c r="E75" s="19">
        <v>12</v>
      </c>
      <c r="F75" s="33">
        <v>4</v>
      </c>
      <c r="G75" s="17"/>
      <c r="H75" s="17"/>
      <c r="I75" s="17"/>
      <c r="J75" s="14" t="s">
        <v>112</v>
      </c>
    </row>
    <row r="76" spans="1:10" s="3" customFormat="1" ht="32.25" customHeight="1">
      <c r="A76" s="17" t="s">
        <v>117</v>
      </c>
      <c r="B76" s="17" t="s">
        <v>118</v>
      </c>
      <c r="C76" s="32">
        <f>D76*E76*F76</f>
        <v>33264.8</v>
      </c>
      <c r="D76" s="19">
        <v>19.34</v>
      </c>
      <c r="E76" s="19">
        <v>10</v>
      </c>
      <c r="F76" s="19">
        <v>172</v>
      </c>
      <c r="G76" s="17"/>
      <c r="H76" s="17"/>
      <c r="I76" s="17"/>
      <c r="J76" s="14" t="s">
        <v>61</v>
      </c>
    </row>
    <row r="77" spans="1:10" s="3" customFormat="1" ht="36.75" customHeight="1">
      <c r="A77" s="17" t="s">
        <v>119</v>
      </c>
      <c r="B77" s="17" t="s">
        <v>70</v>
      </c>
      <c r="C77" s="32">
        <f>D77*E77*F77</f>
        <v>1800</v>
      </c>
      <c r="D77" s="19">
        <v>10</v>
      </c>
      <c r="E77" s="19">
        <v>3</v>
      </c>
      <c r="F77" s="19">
        <v>60</v>
      </c>
      <c r="G77" s="17"/>
      <c r="H77" s="17"/>
      <c r="I77" s="17"/>
      <c r="J77" s="14" t="s">
        <v>120</v>
      </c>
    </row>
    <row r="78" spans="1:10" s="3" customFormat="1" ht="24.75" customHeight="1">
      <c r="A78" s="17" t="s">
        <v>71</v>
      </c>
      <c r="B78" s="17"/>
      <c r="C78" s="32">
        <f>SUM(C74:C77)</f>
        <v>51326.240000000005</v>
      </c>
      <c r="D78" s="19"/>
      <c r="E78" s="19"/>
      <c r="F78" s="19"/>
      <c r="G78" s="17"/>
      <c r="H78" s="17"/>
      <c r="I78" s="17"/>
      <c r="J78" s="14"/>
    </row>
    <row r="79" spans="1:10" s="9" customFormat="1" ht="24.75" customHeight="1">
      <c r="A79" s="19" t="s">
        <v>122</v>
      </c>
      <c r="B79" s="19"/>
      <c r="C79" s="32">
        <f>D79*E79*F79</f>
        <v>94904.676</v>
      </c>
      <c r="D79" s="19">
        <v>1.53</v>
      </c>
      <c r="E79" s="19">
        <v>12</v>
      </c>
      <c r="F79" s="19">
        <v>5169.1</v>
      </c>
      <c r="G79" s="19"/>
      <c r="H79" s="19"/>
      <c r="I79" s="19"/>
      <c r="J79" s="15"/>
    </row>
    <row r="80" spans="1:9" ht="18.75" customHeight="1">
      <c r="A80" s="17" t="s">
        <v>35</v>
      </c>
      <c r="B80" s="17"/>
      <c r="C80" s="28"/>
      <c r="D80" s="16"/>
      <c r="E80" s="16"/>
      <c r="F80" s="16"/>
      <c r="G80" s="16"/>
      <c r="H80" s="16"/>
      <c r="I80" s="20"/>
    </row>
    <row r="81" spans="1:9" ht="18.75" customHeight="1">
      <c r="A81" s="17" t="s">
        <v>36</v>
      </c>
      <c r="B81" s="17"/>
      <c r="C81" s="28">
        <v>187632</v>
      </c>
      <c r="D81" s="16"/>
      <c r="E81" s="16"/>
      <c r="F81" s="16"/>
      <c r="G81" s="16"/>
      <c r="H81" s="16"/>
      <c r="I81" s="16"/>
    </row>
    <row r="82" spans="1:9" ht="18.75" customHeight="1">
      <c r="A82" s="17" t="s">
        <v>37</v>
      </c>
      <c r="B82" s="17"/>
      <c r="C82" s="28">
        <v>109452</v>
      </c>
      <c r="D82" s="16"/>
      <c r="E82" s="16"/>
      <c r="F82" s="16"/>
      <c r="G82" s="16"/>
      <c r="H82" s="16"/>
      <c r="I82" s="16"/>
    </row>
    <row r="83" spans="1:9" ht="18.75" customHeight="1">
      <c r="A83" s="17" t="s">
        <v>38</v>
      </c>
      <c r="B83" s="17"/>
      <c r="C83" s="28">
        <v>109452</v>
      </c>
      <c r="D83" s="16"/>
      <c r="E83" s="16"/>
      <c r="F83" s="16"/>
      <c r="G83" s="16"/>
      <c r="H83" s="16"/>
      <c r="I83" s="16"/>
    </row>
    <row r="84" spans="1:9" ht="18.75" customHeight="1">
      <c r="A84" s="17" t="s">
        <v>39</v>
      </c>
      <c r="B84" s="17"/>
      <c r="C84" s="28">
        <v>109452</v>
      </c>
      <c r="D84" s="16"/>
      <c r="E84" s="16"/>
      <c r="F84" s="16"/>
      <c r="G84" s="16"/>
      <c r="H84" s="16"/>
      <c r="I84" s="16"/>
    </row>
    <row r="85" spans="1:9" ht="18.75" customHeight="1">
      <c r="A85" s="17" t="s">
        <v>40</v>
      </c>
      <c r="B85" s="17"/>
      <c r="C85" s="28">
        <v>45000</v>
      </c>
      <c r="D85" s="16"/>
      <c r="E85" s="16"/>
      <c r="F85" s="16"/>
      <c r="G85" s="16"/>
      <c r="H85" s="16"/>
      <c r="I85" s="16"/>
    </row>
    <row r="86" spans="1:9" ht="19.5" customHeight="1">
      <c r="A86" s="17" t="s">
        <v>41</v>
      </c>
      <c r="B86" s="17"/>
      <c r="C86" s="28">
        <v>48056.4</v>
      </c>
      <c r="D86" s="16"/>
      <c r="E86" s="16"/>
      <c r="F86" s="16"/>
      <c r="G86" s="16"/>
      <c r="H86" s="16"/>
      <c r="I86" s="16"/>
    </row>
    <row r="87" spans="1:9" ht="19.5" customHeight="1">
      <c r="A87" s="17" t="s">
        <v>49</v>
      </c>
      <c r="B87" s="17"/>
      <c r="C87" s="28">
        <f>11325+5000</f>
        <v>16325</v>
      </c>
      <c r="D87" s="16"/>
      <c r="E87" s="16"/>
      <c r="F87" s="16"/>
      <c r="G87" s="16"/>
      <c r="H87" s="16"/>
      <c r="I87" s="16"/>
    </row>
    <row r="88" spans="1:9" ht="18" customHeight="1">
      <c r="A88" s="17" t="s">
        <v>50</v>
      </c>
      <c r="B88" s="17"/>
      <c r="C88" s="28">
        <v>6263</v>
      </c>
      <c r="D88" s="16"/>
      <c r="E88" s="16"/>
      <c r="F88" s="16"/>
      <c r="G88" s="16"/>
      <c r="H88" s="16"/>
      <c r="I88" s="16"/>
    </row>
    <row r="89" spans="1:9" ht="31.5" customHeight="1">
      <c r="A89" s="17" t="s">
        <v>51</v>
      </c>
      <c r="B89" s="17"/>
      <c r="C89" s="28">
        <v>11265</v>
      </c>
      <c r="D89" s="16"/>
      <c r="E89" s="16"/>
      <c r="F89" s="16"/>
      <c r="G89" s="16"/>
      <c r="H89" s="16"/>
      <c r="I89" s="16"/>
    </row>
    <row r="90" spans="1:9" ht="18.75" customHeight="1">
      <c r="A90" s="17" t="s">
        <v>123</v>
      </c>
      <c r="B90" s="17"/>
      <c r="C90" s="30">
        <v>1220</v>
      </c>
      <c r="D90" s="34"/>
      <c r="E90" s="16"/>
      <c r="F90" s="16"/>
      <c r="G90" s="16"/>
      <c r="H90" s="16"/>
      <c r="I90" s="16"/>
    </row>
    <row r="91" spans="1:9" ht="18.75" customHeight="1">
      <c r="A91" s="17" t="s">
        <v>43</v>
      </c>
      <c r="B91" s="17"/>
      <c r="C91" s="28">
        <v>3750</v>
      </c>
      <c r="D91" s="16"/>
      <c r="E91" s="16"/>
      <c r="F91" s="16"/>
      <c r="G91" s="16"/>
      <c r="H91" s="16"/>
      <c r="I91" s="16"/>
    </row>
    <row r="92" spans="1:9" ht="18.75" customHeight="1">
      <c r="A92" s="17" t="s">
        <v>47</v>
      </c>
      <c r="B92" s="17"/>
      <c r="C92" s="28">
        <v>28543.11</v>
      </c>
      <c r="D92" s="16"/>
      <c r="E92" s="16"/>
      <c r="F92" s="16"/>
      <c r="G92" s="16"/>
      <c r="H92" s="16"/>
      <c r="I92" s="16"/>
    </row>
    <row r="93" spans="1:9" ht="18.75" customHeight="1">
      <c r="A93" s="17" t="s">
        <v>44</v>
      </c>
      <c r="B93" s="17"/>
      <c r="C93" s="28">
        <v>22793.81</v>
      </c>
      <c r="D93" s="16"/>
      <c r="E93" s="16"/>
      <c r="F93" s="16"/>
      <c r="G93" s="16"/>
      <c r="H93" s="16"/>
      <c r="I93" s="16"/>
    </row>
    <row r="94" spans="1:9" ht="18.75" customHeight="1">
      <c r="A94" s="17" t="s">
        <v>45</v>
      </c>
      <c r="B94" s="17"/>
      <c r="C94" s="28">
        <v>33639.14</v>
      </c>
      <c r="D94" s="16"/>
      <c r="E94" s="16"/>
      <c r="F94" s="16"/>
      <c r="G94" s="16"/>
      <c r="H94" s="16"/>
      <c r="I94" s="16"/>
    </row>
    <row r="95" spans="1:9" ht="18.75" customHeight="1">
      <c r="A95" s="17" t="s">
        <v>71</v>
      </c>
      <c r="B95" s="17"/>
      <c r="C95" s="30">
        <f>SUM(C81:C94)</f>
        <v>732843.4600000001</v>
      </c>
      <c r="D95" s="16"/>
      <c r="E95" s="16"/>
      <c r="F95" s="16"/>
      <c r="G95" s="16"/>
      <c r="H95" s="16"/>
      <c r="I95" s="16"/>
    </row>
    <row r="96" spans="1:9" ht="17.25" customHeight="1">
      <c r="A96" s="35" t="s">
        <v>121</v>
      </c>
      <c r="B96" s="35"/>
      <c r="C96" s="36">
        <f>C95+C79+C78+C72+C64+C49+C42+C29</f>
        <v>2953688.4403999997</v>
      </c>
      <c r="D96" s="21"/>
      <c r="E96" s="37">
        <f>SUM(E9:E22)</f>
        <v>335138.73</v>
      </c>
      <c r="F96" s="21"/>
      <c r="G96" s="21">
        <f>SUM(G12:G80)</f>
        <v>2713854.1900000004</v>
      </c>
      <c r="H96" s="21">
        <f>SUM(H12:H80)</f>
        <v>2507356.61</v>
      </c>
      <c r="I96" s="22">
        <v>374134.49</v>
      </c>
    </row>
    <row r="97" spans="3:9" ht="12" customHeight="1" collapsed="1">
      <c r="C97" s="11"/>
      <c r="D97" s="4"/>
      <c r="I97" s="1"/>
    </row>
    <row r="98" spans="1:6" ht="18.75" customHeight="1" hidden="1" outlineLevel="1">
      <c r="A98" s="5" t="s">
        <v>27</v>
      </c>
      <c r="B98" s="5"/>
      <c r="C98" s="12">
        <f>E10+E11+E12+E17+E19+E20+E21</f>
        <v>335138.73</v>
      </c>
      <c r="D98" s="6"/>
      <c r="E98" s="4"/>
      <c r="F98" s="4"/>
    </row>
    <row r="99" spans="1:9" ht="14.25" customHeight="1" hidden="1" outlineLevel="1">
      <c r="A99" s="5" t="s">
        <v>28</v>
      </c>
      <c r="B99" s="5"/>
      <c r="C99" s="12">
        <f>G10+G11+G12+G16+G17+G19+G20+G21</f>
        <v>3845794.5599999996</v>
      </c>
      <c r="D99" s="6"/>
      <c r="E99" s="5"/>
      <c r="F99" s="5"/>
      <c r="I99" s="1"/>
    </row>
    <row r="100" spans="1:10" ht="18" customHeight="1" hidden="1" outlineLevel="1">
      <c r="A100" s="5" t="s">
        <v>29</v>
      </c>
      <c r="B100" s="5"/>
      <c r="C100" s="12">
        <f>C98-C99</f>
        <v>-3510655.8299999996</v>
      </c>
      <c r="D100" s="6"/>
      <c r="E100" s="5"/>
      <c r="F100" s="5"/>
      <c r="J100" s="2">
        <f>G96-C96</f>
        <v>-239834.25039999932</v>
      </c>
    </row>
    <row r="101" spans="1:9" ht="14.25" customHeight="1" hidden="1" outlineLevel="1">
      <c r="A101" s="5" t="s">
        <v>30</v>
      </c>
      <c r="B101" s="5"/>
      <c r="C101" s="12">
        <f>E96-C98</f>
        <v>0</v>
      </c>
      <c r="D101" s="6"/>
      <c r="E101" s="5"/>
      <c r="F101" s="5"/>
      <c r="I101" s="1"/>
    </row>
    <row r="102" spans="1:9" ht="14.25" customHeight="1" hidden="1" outlineLevel="1">
      <c r="A102" s="5" t="s">
        <v>31</v>
      </c>
      <c r="B102" s="5"/>
      <c r="C102" s="12">
        <f>G96-C99</f>
        <v>-1131940.3699999992</v>
      </c>
      <c r="D102" s="6"/>
      <c r="E102" s="5"/>
      <c r="F102" s="5"/>
      <c r="I102" s="1"/>
    </row>
    <row r="103" spans="1:9" ht="14.25" customHeight="1" hidden="1" outlineLevel="1">
      <c r="A103" s="5" t="s">
        <v>32</v>
      </c>
      <c r="B103" s="5"/>
      <c r="C103" s="12">
        <f>C101-C102</f>
        <v>1131940.3699999992</v>
      </c>
      <c r="D103" s="6"/>
      <c r="E103" s="5"/>
      <c r="F103" s="5"/>
      <c r="I103" s="1"/>
    </row>
    <row r="104" spans="1:9" ht="14.25" customHeight="1" hidden="1" outlineLevel="1">
      <c r="A104" s="5" t="s">
        <v>33</v>
      </c>
      <c r="B104" s="5"/>
      <c r="C104" s="12">
        <f>H96</f>
        <v>2507356.61</v>
      </c>
      <c r="D104" s="6"/>
      <c r="E104" s="5"/>
      <c r="F104" s="5"/>
      <c r="I104" s="1"/>
    </row>
    <row r="105" spans="1:9" ht="23.25" customHeight="1" hidden="1" outlineLevel="1">
      <c r="A105" s="5" t="s">
        <v>34</v>
      </c>
      <c r="B105" s="5"/>
      <c r="C105" s="10">
        <f>G96-C96</f>
        <v>-239834.25039999932</v>
      </c>
      <c r="I105" s="1"/>
    </row>
    <row r="106" spans="1:9" ht="14.25" customHeight="1">
      <c r="A106" s="5"/>
      <c r="B106" s="5"/>
      <c r="I106" s="1"/>
    </row>
    <row r="107" spans="1:9" ht="14.25" customHeight="1">
      <c r="A107" s="5"/>
      <c r="B107" s="5"/>
      <c r="I107" s="1"/>
    </row>
    <row r="108" spans="1:8" s="7" customFormat="1" ht="19.5" customHeight="1">
      <c r="A108" s="7" t="s">
        <v>24</v>
      </c>
      <c r="C108" s="13"/>
      <c r="D108" s="8"/>
      <c r="E108" s="8"/>
      <c r="F108" s="8"/>
      <c r="G108" s="8"/>
      <c r="H108" s="8" t="s">
        <v>25</v>
      </c>
    </row>
    <row r="110" ht="14.25" customHeight="1">
      <c r="B110" s="10">
        <f>C96-G96</f>
        <v>239834.25039999932</v>
      </c>
    </row>
  </sheetData>
  <sheetProtection/>
  <mergeCells count="10">
    <mergeCell ref="C9:C10"/>
    <mergeCell ref="G9:G10"/>
    <mergeCell ref="I9:I10"/>
    <mergeCell ref="H9:H10"/>
    <mergeCell ref="A5:I5"/>
    <mergeCell ref="A6:I6"/>
    <mergeCell ref="A7:I7"/>
    <mergeCell ref="E9:E10"/>
    <mergeCell ref="F9:F10"/>
    <mergeCell ref="B9:B10"/>
  </mergeCells>
  <printOptions/>
  <pageMargins left="0.17" right="0.16" top="0.53" bottom="0.46" header="0.5118110236220472" footer="0.36"/>
  <pageSetup horizontalDpi="600" verticalDpi="600" orientation="landscape" paperSize="9" scale="8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Turkeev</cp:lastModifiedBy>
  <cp:lastPrinted>2015-03-23T12:26:07Z</cp:lastPrinted>
  <dcterms:created xsi:type="dcterms:W3CDTF">2015-01-20T09:21:11Z</dcterms:created>
  <dcterms:modified xsi:type="dcterms:W3CDTF">2015-03-27T10:10:03Z</dcterms:modified>
  <cp:category/>
  <cp:version/>
  <cp:contentType/>
  <cp:contentStatus/>
  <cp:revision>1</cp:revision>
</cp:coreProperties>
</file>